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309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<sst xmlns="http://schemas.openxmlformats.org/spreadsheetml/2006/main" count="144" uniqueCount="137">
  <si>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</si>
  <si>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</si>
  <si>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</si>
  <si>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</si>
  <si>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</si>
  <si>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</si>
  <si>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</si>
  <si>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</si>
  <si>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</si>
  <si>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</si>
  <si>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Тех.обслуживание лифта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</si>
  <si>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</si>
  <si>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</si>
  <si>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</si>
  <si>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</si>
  <si>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Замена крестовины на канализации, замена крана ХВС в подвале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</si>
  <si>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</si>
  <si>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</si>
  <si>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</si>
  <si>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</si>
  <si>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Аренда помещения под офис</t>
  </si>
  <si>
    <t>Техобслуживание лифтов</t>
  </si>
  <si>
    <t>Аварийные работы</t>
  </si>
  <si>
    <t>Генерация квалифицированного сертификата ключа проверки электронной подписи</t>
  </si>
  <si>
    <t>Ремонт  и содержание автомобиля</t>
  </si>
  <si>
    <t>Пополнение транспортной карты</t>
  </si>
  <si>
    <t>Замена ламп освещения в подъезде</t>
  </si>
  <si>
    <t xml:space="preserve">Замена стояка ГВС </t>
  </si>
  <si>
    <t>Програмное обеспечение</t>
  </si>
  <si>
    <t>Заправка картриджа</t>
  </si>
  <si>
    <t>Вывоз снега</t>
  </si>
  <si>
    <t>Работа автоподъемника</t>
  </si>
  <si>
    <t>Замена крестовины на канализации</t>
  </si>
  <si>
    <t>Услуги связи</t>
  </si>
  <si>
    <t>Прочие расходы</t>
  </si>
  <si>
    <t>Хозинвентарь</t>
  </si>
  <si>
    <t>Ремонт оргтехники</t>
  </si>
  <si>
    <t>Поверка водосчетчика</t>
  </si>
  <si>
    <t>Опиловка деревьев</t>
  </si>
  <si>
    <t>Изготовление ключа к домофону</t>
  </si>
  <si>
    <t>Замена участка стояка  ХВС</t>
  </si>
  <si>
    <t>Замена запорной арматуры</t>
  </si>
  <si>
    <t>Мойка автомобиля</t>
  </si>
  <si>
    <t>Установка доводчика</t>
  </si>
  <si>
    <t xml:space="preserve">Ремонт канализации </t>
  </si>
  <si>
    <t>Ремонт детской площадки</t>
  </si>
  <si>
    <t>Трансполртная услуга</t>
  </si>
  <si>
    <t>Ремонт стояка  канализации</t>
  </si>
  <si>
    <t>Ремонт  и содержание бензокосы</t>
  </si>
  <si>
    <t>Замена ламп освещения в подвале</t>
  </si>
  <si>
    <t>Электронная отчетность</t>
  </si>
  <si>
    <t>Разгрузка песка</t>
  </si>
  <si>
    <t>Билет междугородний</t>
  </si>
  <si>
    <t>услуги по обращению с ТКО</t>
  </si>
  <si>
    <t>Доставка песка</t>
  </si>
  <si>
    <t>Замена светильника.</t>
  </si>
  <si>
    <t>Установка почтовых ящиков</t>
  </si>
  <si>
    <t>Ремонт лавочек</t>
  </si>
  <si>
    <t>Опрыскивание травы</t>
  </si>
  <si>
    <t>Судебные издержки</t>
  </si>
  <si>
    <t>Сервисное обслуживание,техническое сопровождение и ремонт ККТ</t>
  </si>
  <si>
    <t>Страхование лифтов</t>
  </si>
  <si>
    <t>Ремонт после залития</t>
  </si>
  <si>
    <t>Ремонт вентканалов</t>
  </si>
  <si>
    <t>Водоотведение ОДН на СОИ в МКД</t>
  </si>
  <si>
    <t>Ремонт вентшахты</t>
  </si>
  <si>
    <t>Подготовка преддоговорной документации</t>
  </si>
  <si>
    <t>Повышение квалификации электротехнического персонала</t>
  </si>
  <si>
    <t>Водоснабжение ОДН на СОИ в МКД</t>
  </si>
  <si>
    <t>Проверка э/сч с прим.эталонного и пломб.</t>
  </si>
  <si>
    <t>Замена участка трубы ливневой канализации</t>
  </si>
  <si>
    <t xml:space="preserve">Периодическая проверка вентканалов </t>
  </si>
  <si>
    <t>Сборка и настройка персонального компьютера</t>
  </si>
  <si>
    <t>Ремонт системы отопления</t>
  </si>
  <si>
    <t>Оценка соответствия лифта</t>
  </si>
  <si>
    <t>Установка стекла в сушилке</t>
  </si>
  <si>
    <t>Износ спецодежды</t>
  </si>
  <si>
    <t>Техническое обслуживание ВДГО</t>
  </si>
  <si>
    <t>Установка сетки в сушилке</t>
  </si>
  <si>
    <t>Имущественные налоги</t>
  </si>
  <si>
    <t>Замена электрической воздушной линии</t>
  </si>
  <si>
    <t>Услуги банка</t>
  </si>
  <si>
    <t>Госпошлина</t>
  </si>
  <si>
    <t>Итого:</t>
  </si>
  <si>
    <t xml:space="preserve"> Долг за управляющей компанией </t>
  </si>
  <si>
    <t>Оплата труда покос</t>
  </si>
  <si>
    <t>Оплата КиПА</t>
  </si>
  <si>
    <t>Оплата сантехники</t>
  </si>
  <si>
    <t>Оплата электрики</t>
  </si>
  <si>
    <t>Оплата диспечерской службы</t>
  </si>
  <si>
    <t>Подготовка  МКД к отопительному сезону</t>
  </si>
  <si>
    <t>Утепление входов подвала</t>
  </si>
  <si>
    <t>Утепление АТП и покраска</t>
  </si>
  <si>
    <t>Ремонт подъезда №3</t>
  </si>
  <si>
    <t>Ремонт подъезда №4</t>
  </si>
  <si>
    <t xml:space="preserve">Ремонт кровли </t>
  </si>
  <si>
    <t>Уборка территории от снега</t>
  </si>
  <si>
    <t>Установка лесов для ремонтных работ (ремонт вент каналов)</t>
  </si>
  <si>
    <t xml:space="preserve">Ремонт входных дверей </t>
  </si>
  <si>
    <t xml:space="preserve">Покраска входных дверей </t>
  </si>
  <si>
    <t>Задолженность по неплаттельщикам на 31.12.2019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</si>
  <si>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</si>
  <si>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</si>
  <si>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</si>
  <si>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</si>
  <si>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</si>
  <si>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</si>
  <si>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</si>
  <si>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</si>
  <si>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</si>
  <si>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>Уборка мусора после демонтажа перед ремонтом крыши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</si>
  <si>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</si>
  <si>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</si>
  <si>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</si>
  <si>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</si>
  <si>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</si>
  <si>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</si>
  <si>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</si>
  <si>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</si>
  <si>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</si>
  <si>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</si>
  <si>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</si>
  <si>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</si>
  <si>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Коммунаров ул, дом № 143а</t>
  </si>
  <si>
    <t>Остаток
денежных средств жителей на 01.01.2019 г.</t>
  </si>
  <si>
    <t>Израсходованно</t>
  </si>
  <si>
    <t xml:space="preserve">Оплата труда рабочего по комплексной уборке МКД </t>
  </si>
  <si>
    <t>Замена кранов ХГВС</t>
  </si>
  <si>
    <t>Установка светильников и выключателей</t>
  </si>
  <si>
    <t>Ремонт и содержание инструмента</t>
  </si>
  <si>
    <t>Приобретение ОС</t>
  </si>
  <si>
    <t>Амортизация ОС</t>
  </si>
  <si>
    <t xml:space="preserve">Оплпта труда </t>
  </si>
  <si>
    <t>Канцтовары (бумага)</t>
  </si>
  <si>
    <t>Остаток
денежных средств жителей  на 31.12.2019г.</t>
  </si>
  <si>
    <t>Электропотребление ОДН на СОИ в МКД за 2019 год</t>
  </si>
  <si>
    <t>Электропотребление ОДН на СОИ в МКД сентябрь 2016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</si>
</sst>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1" xfId="0" applyFont="1" applyAlignment="1">
      <alignment/>
    </xf>
    <xf numFmtId="2" fontId="1" fillId="0" borderId="1" xfId="0" applyNumberFormat="1" applyFont="1" applyFill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1" fillId="0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4" xfId="0" applyNumberFormat="1" applyFont="1" applyBorder="1" applyAlignment="1">
      <alignment horizontal="center" wrapText="1"/>
    </xf>
    <xf numFmtId="0" fontId="5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2" fontId="1" fillId="0" borderId="3" xfId="0" applyNumberFormat="1" applyFont="1" applyBorder="1" applyAlignment="1">
      <alignment horizontal="right" wrapText="1"/>
    </xf>
    <xf numFmtId="0" fontId="5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vertical="top" wrapText="1"/>
    </xf>
    <xf numFmtId="0" fontId="6" fillId="6" borderId="1" xfId="0" applyFont="1" applyFill="1" applyAlignment="1">
      <alignment vertical="top" wrapText="1"/>
    </xf>
    <xf numFmtId="0" fontId="6" fillId="5" borderId="1" xfId="0" applyFont="1" applyFill="1" applyAlignment="1">
      <alignment vertical="top" wrapText="1"/>
    </xf>
    <xf numFmtId="0" fontId="6" fillId="5" borderId="1" xfId="0" applyFont="1" applyFill="1" applyAlignment="1">
      <alignment horizontal="left" vertical="top" wrapText="1"/>
    </xf>
    <xf numFmtId="0" fontId="5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0" fontId="2" fillId="0" borderId="0" xfId="0" applyNumberFormat="1" applyAlignment="1">
      <alignment horizontal="left" wrapText="1"/>
    </xf>
    <xf numFmtId="4" fontId="2" fillId="0" borderId="0" xfId="0" applyNumberFormat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0" fontId="1" fillId="0" borderId="1" xfId="0" applyFill="1" applyBorder="1" applyAlignment="1">
      <alignment/>
    </xf>
    <xf numFmtId="4" fontId="1" fillId="0" borderId="1" xfId="0" applyNumberFormat="1" applyFill="1" applyBorder="1" applyAlignment="1">
      <alignment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Alignment="1">
      <alignment horizontal="center" wrapText="1"/>
    </xf>
    <xf numFmtId="4" fontId="4" fillId="0" borderId="1" xfId="0" applyNumberFormat="1" applyFont="1" applyFill="1" applyAlignment="1">
      <alignment horizontal="right" wrapText="1"/>
    </xf>
    <xf numFmtId="0" fontId="4" fillId="5" borderId="1" xfId="0" applyNumberFormat="1" applyFont="1" applyFill="1" applyAlignment="1">
      <alignment horizontal="left" wrapText="1"/>
    </xf>
    <xf numFmtId="0" fontId="4" fillId="5" borderId="1" xfId="0" applyFont="1" applyFill="1" applyAlignment="1">
      <alignment horizontal="left" vertical="top" wrapText="1"/>
    </xf>
    <xf numFmtId="4" fontId="1" fillId="0" borderId="1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G148"/>
  <sheetViews>
    <sheetView tabSelected="1" workbookViewId="0" topLeftCell="B1">
      <selection activeCell="C15" sqref="C15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7" width="20.83203125" style="0" customWidth="1"/>
    <col min="8" max="8" width="17.83203125" style="0" customWidth="1"/>
    <col min="9" max="9" width="18.33203125" style="0" customWidth="1"/>
    <col min="10" max="16384" width="10.66015625" style="0" customWidth="1"/>
  </cols>
  <sheetData>
    <row r="1" spans="1:3" ht="15.75">
      <c r="A1" s="9"/>
      <c r="B1" s="10"/>
      <c r="C1" s="10"/>
    </row>
    <row r="2" spans="1:3" ht="18.75">
      <c r="A2" s="82" t="s">
        <v>0</v>
      </c>
      <c r="B2" s="82"/>
      <c r="C2" s="82"/>
    </row>
    <row r="3" spans="1:3" ht="18.75">
      <c r="A3" s="82" t="s">
        <v>1</v>
      </c>
      <c r="B3" s="82"/>
      <c r="C3" s="82"/>
    </row>
    <row r="4" spans="1:3" ht="15.75">
      <c r="A4" s="83" t="s">
        <v>2</v>
      </c>
      <c r="B4" s="84"/>
      <c r="C4" s="84"/>
    </row>
    <row r="5" spans="1:3" ht="15.75">
      <c r="A5" s="84" t="s">
        <v>3</v>
      </c>
      <c r="B5" s="84"/>
      <c r="C5" s="84"/>
    </row>
    <row r="6" spans="1:3" ht="15.75">
      <c r="A6" s="9"/>
      <c r="B6" s="10"/>
      <c r="C6" s="10"/>
    </row>
    <row r="7" spans="1:3" ht="18.75">
      <c r="A7" s="76" t="s">
        <v>123</v>
      </c>
      <c r="B7" s="77"/>
      <c r="C7" s="77"/>
    </row>
    <row r="8" spans="1:3" ht="15.75">
      <c r="A8" s="9"/>
      <c r="B8" s="10"/>
      <c r="C8" s="10"/>
    </row>
    <row r="9" spans="1:3" ht="15.75">
      <c r="A9" s="11"/>
      <c r="B9" s="78" t="s">
        <v>4</v>
      </c>
      <c r="C9" s="79"/>
    </row>
    <row r="10" spans="1:3" ht="15.75">
      <c r="A10" s="12"/>
      <c r="B10" s="13" t="s">
        <v>5</v>
      </c>
      <c r="C10" s="14">
        <v>10</v>
      </c>
    </row>
    <row r="11" spans="1:3" ht="15.75">
      <c r="A11" s="12"/>
      <c r="B11" s="13" t="s">
        <v>6</v>
      </c>
      <c r="C11" s="14">
        <v>6</v>
      </c>
    </row>
    <row r="12" spans="1:3" ht="15.75">
      <c r="A12" s="12"/>
      <c r="B12" s="13" t="s">
        <v>7</v>
      </c>
      <c r="C12" s="14">
        <v>240</v>
      </c>
    </row>
    <row r="13" spans="1:3" ht="15.75">
      <c r="A13" s="12"/>
      <c r="B13" s="13" t="s">
        <v>8</v>
      </c>
      <c r="C13" s="15">
        <v>20868.78</v>
      </c>
    </row>
    <row r="14" spans="1:3" ht="15.75">
      <c r="A14" s="16"/>
      <c r="B14" s="80" t="s">
        <v>9</v>
      </c>
      <c r="C14" s="81"/>
    </row>
    <row r="15" spans="1:3" ht="15.75">
      <c r="A15" s="12"/>
      <c r="B15" s="17" t="s">
        <v>100</v>
      </c>
      <c r="C15" s="53">
        <v>209504.85</v>
      </c>
    </row>
    <row r="16" spans="1:7" ht="72.75" customHeight="1">
      <c r="A16" s="12"/>
      <c r="B16" s="17"/>
      <c r="C16" s="18"/>
      <c r="D16" s="45" t="s">
        <v>124</v>
      </c>
      <c r="E16" s="46" t="s">
        <v>12</v>
      </c>
      <c r="F16" s="46" t="s">
        <v>125</v>
      </c>
      <c r="G16" s="45" t="s">
        <v>134</v>
      </c>
    </row>
    <row r="17" spans="1:7" ht="15.75">
      <c r="A17" s="12"/>
      <c r="B17" s="13" t="s">
        <v>101</v>
      </c>
      <c r="C17" s="53">
        <v>2044698.25</v>
      </c>
      <c r="D17" s="47">
        <v>242402.3</v>
      </c>
      <c r="E17" s="53">
        <v>2035943.29</v>
      </c>
      <c r="F17" s="48">
        <f>C26</f>
        <v>2041975.5999999996</v>
      </c>
      <c r="G17" s="48">
        <f aca="true" t="shared" si="0" ref="G17:G22">D17+E17-F17</f>
        <v>236369.99000000022</v>
      </c>
    </row>
    <row r="18" spans="1:7" ht="15.75">
      <c r="A18" s="12">
        <v>22</v>
      </c>
      <c r="B18" s="19" t="s">
        <v>19</v>
      </c>
      <c r="C18" s="53">
        <v>345793.67</v>
      </c>
      <c r="D18" s="47">
        <v>165668.69</v>
      </c>
      <c r="E18" s="53">
        <v>354771.86</v>
      </c>
      <c r="F18" s="49">
        <f>C130</f>
        <v>370279.91000000003</v>
      </c>
      <c r="G18" s="48">
        <f t="shared" si="0"/>
        <v>150160.63999999996</v>
      </c>
    </row>
    <row r="19" spans="1:7" ht="15.75">
      <c r="A19" s="12">
        <v>23</v>
      </c>
      <c r="B19" s="19" t="s">
        <v>68</v>
      </c>
      <c r="C19" s="53">
        <v>27247.3</v>
      </c>
      <c r="D19" s="47">
        <v>-38794.08</v>
      </c>
      <c r="E19" s="53">
        <v>29330.19</v>
      </c>
      <c r="F19" s="50">
        <f>C133</f>
        <v>766.67</v>
      </c>
      <c r="G19" s="48">
        <f t="shared" si="0"/>
        <v>-10230.560000000003</v>
      </c>
    </row>
    <row r="20" spans="1:7" ht="15.75">
      <c r="A20" s="12">
        <v>24</v>
      </c>
      <c r="B20" s="19" t="s">
        <v>64</v>
      </c>
      <c r="C20" s="53">
        <v>27897.92</v>
      </c>
      <c r="D20" s="47">
        <v>1697.47</v>
      </c>
      <c r="E20" s="53">
        <v>30024.34</v>
      </c>
      <c r="F20" s="50">
        <f>C134</f>
        <v>400.52</v>
      </c>
      <c r="G20" s="48">
        <f t="shared" si="0"/>
        <v>31321.29</v>
      </c>
    </row>
    <row r="21" spans="1:7" ht="15.75">
      <c r="A21" s="12"/>
      <c r="B21" s="2" t="s">
        <v>10</v>
      </c>
      <c r="C21" s="54">
        <v>605906.8</v>
      </c>
      <c r="D21" s="47">
        <v>15207.35</v>
      </c>
      <c r="E21" s="53">
        <v>624432.67</v>
      </c>
      <c r="F21" s="50">
        <f>C135</f>
        <v>519613.51999999996</v>
      </c>
      <c r="G21" s="48">
        <f t="shared" si="0"/>
        <v>120026.50000000006</v>
      </c>
    </row>
    <row r="22" spans="1:7" ht="15.75">
      <c r="A22" s="12"/>
      <c r="B22" s="2" t="s">
        <v>102</v>
      </c>
      <c r="C22" s="53">
        <v>8687.9</v>
      </c>
      <c r="D22" s="47">
        <v>13734.79</v>
      </c>
      <c r="E22" s="53">
        <v>12274.49</v>
      </c>
      <c r="F22" s="50">
        <f>C139</f>
        <v>16263.51</v>
      </c>
      <c r="G22" s="48">
        <f t="shared" si="0"/>
        <v>9745.769999999999</v>
      </c>
    </row>
    <row r="23" spans="1:7" ht="15.75">
      <c r="A23" s="12"/>
      <c r="B23" s="17" t="s">
        <v>11</v>
      </c>
      <c r="C23" s="20">
        <f>SUM(C17:C22)</f>
        <v>3060231.8399999994</v>
      </c>
      <c r="D23" s="51">
        <f>SUM(D17:D22)</f>
        <v>399916.5199999999</v>
      </c>
      <c r="E23" s="52">
        <f>SUM(E17:E22)</f>
        <v>3086776.84</v>
      </c>
      <c r="F23" s="52">
        <f>SUM(F17:F22)</f>
        <v>2949299.7299999995</v>
      </c>
      <c r="G23" s="52">
        <f>SUM(G17:G22)</f>
        <v>537393.6300000002</v>
      </c>
    </row>
    <row r="24" spans="1:3" ht="15.75">
      <c r="A24" s="12"/>
      <c r="B24" s="17" t="s">
        <v>12</v>
      </c>
      <c r="C24" s="20">
        <f>E23</f>
        <v>3086776.84</v>
      </c>
    </row>
    <row r="25" spans="1:3" ht="31.5">
      <c r="A25" s="16"/>
      <c r="B25" s="21" t="s">
        <v>13</v>
      </c>
      <c r="C25" s="22">
        <f>C26+C130+C133+C134+C135+C139</f>
        <v>2949299.7299999995</v>
      </c>
    </row>
    <row r="26" spans="1:3" ht="15.75">
      <c r="A26" s="12"/>
      <c r="B26" s="17" t="s">
        <v>14</v>
      </c>
      <c r="C26" s="20">
        <f>C27+C49+C104</f>
        <v>2041975.5999999996</v>
      </c>
    </row>
    <row r="27" spans="1:3" ht="15.75">
      <c r="A27" s="23">
        <v>1</v>
      </c>
      <c r="B27" s="24" t="s">
        <v>103</v>
      </c>
      <c r="C27" s="20">
        <f>C28+C32+C37+C40+C43+C47</f>
        <v>321080.66</v>
      </c>
    </row>
    <row r="28" spans="1:3" ht="15.75">
      <c r="A28" s="25">
        <v>1</v>
      </c>
      <c r="B28" s="26" t="s">
        <v>104</v>
      </c>
      <c r="C28" s="20">
        <f>SUM(C29:C31)</f>
        <v>172318.56</v>
      </c>
    </row>
    <row r="29" spans="1:3" ht="15.75" hidden="1">
      <c r="A29" s="12">
        <v>1</v>
      </c>
      <c r="B29" s="2" t="s">
        <v>35</v>
      </c>
      <c r="C29" s="3">
        <v>3637.14</v>
      </c>
    </row>
    <row r="30" spans="1:3" ht="15.75" hidden="1">
      <c r="A30" s="12">
        <v>1</v>
      </c>
      <c r="B30" s="2" t="s">
        <v>39</v>
      </c>
      <c r="C30" s="4">
        <v>338.48</v>
      </c>
    </row>
    <row r="31" spans="1:3" ht="15.75" hidden="1">
      <c r="A31" s="12">
        <v>1</v>
      </c>
      <c r="B31" s="7" t="s">
        <v>126</v>
      </c>
      <c r="C31" s="8">
        <v>168342.94</v>
      </c>
    </row>
    <row r="32" spans="1:3" ht="15.75">
      <c r="A32" s="25">
        <v>2</v>
      </c>
      <c r="B32" s="26" t="s">
        <v>105</v>
      </c>
      <c r="C32" s="20">
        <f>SUM(C33:C36)</f>
        <v>109510.12999999999</v>
      </c>
    </row>
    <row r="33" spans="1:3" ht="15.75" hidden="1">
      <c r="A33" s="27">
        <v>2</v>
      </c>
      <c r="B33" s="7" t="s">
        <v>126</v>
      </c>
      <c r="C33" s="8">
        <v>100137.04</v>
      </c>
    </row>
    <row r="34" spans="1:3" ht="15.75" hidden="1">
      <c r="A34" s="27">
        <v>2</v>
      </c>
      <c r="B34" s="55" t="s">
        <v>38</v>
      </c>
      <c r="C34" s="56">
        <f>4122.5+2287.35</f>
        <v>6409.85</v>
      </c>
    </row>
    <row r="35" spans="1:3" ht="15.75" hidden="1">
      <c r="A35" s="27">
        <v>2</v>
      </c>
      <c r="B35" s="55" t="s">
        <v>57</v>
      </c>
      <c r="C35" s="57">
        <f>101+2638.04</f>
        <v>2739.04</v>
      </c>
    </row>
    <row r="36" spans="1:3" ht="15.75" hidden="1">
      <c r="A36" s="27">
        <v>2</v>
      </c>
      <c r="B36" s="58" t="s">
        <v>31</v>
      </c>
      <c r="C36" s="59">
        <v>224.2</v>
      </c>
    </row>
    <row r="37" spans="1:3" ht="15.75">
      <c r="A37" s="25">
        <v>3</v>
      </c>
      <c r="B37" s="26" t="s">
        <v>106</v>
      </c>
      <c r="C37" s="20">
        <f>SUM(C38:C39)</f>
        <v>16177.85</v>
      </c>
    </row>
    <row r="38" spans="1:3" ht="15.75" hidden="1">
      <c r="A38" s="12">
        <v>3</v>
      </c>
      <c r="B38" s="55" t="s">
        <v>30</v>
      </c>
      <c r="C38" s="56">
        <v>10874.68</v>
      </c>
    </row>
    <row r="39" spans="1:3" ht="15.75" hidden="1">
      <c r="A39" s="12">
        <v>3</v>
      </c>
      <c r="B39" s="55" t="s">
        <v>96</v>
      </c>
      <c r="C39" s="56">
        <v>5303.17</v>
      </c>
    </row>
    <row r="40" spans="1:3" ht="15.75">
      <c r="A40" s="25">
        <v>4</v>
      </c>
      <c r="B40" s="26" t="s">
        <v>107</v>
      </c>
      <c r="C40" s="28">
        <f>SUM(C41:C42)</f>
        <v>4124.61</v>
      </c>
    </row>
    <row r="41" spans="1:3" ht="15.75" hidden="1">
      <c r="A41" s="12">
        <v>4</v>
      </c>
      <c r="B41" s="58" t="s">
        <v>51</v>
      </c>
      <c r="C41" s="59">
        <f>58+2638.04</f>
        <v>2696.04</v>
      </c>
    </row>
    <row r="42" spans="1:3" ht="15.75" hidden="1">
      <c r="A42" s="12">
        <v>4</v>
      </c>
      <c r="B42" s="58" t="s">
        <v>54</v>
      </c>
      <c r="C42" s="60">
        <v>1428.57</v>
      </c>
    </row>
    <row r="43" spans="1:3" ht="15.75">
      <c r="A43" s="25">
        <v>5</v>
      </c>
      <c r="B43" s="29" t="s">
        <v>108</v>
      </c>
      <c r="C43" s="28">
        <f>SUM(C44:C46)</f>
        <v>8949.51</v>
      </c>
    </row>
    <row r="44" spans="1:3" ht="15.75" hidden="1">
      <c r="A44" s="25">
        <v>5</v>
      </c>
      <c r="B44" s="58" t="s">
        <v>48</v>
      </c>
      <c r="C44" s="60">
        <f>1875.14</f>
        <v>1875.14</v>
      </c>
    </row>
    <row r="45" spans="1:3" ht="15.75" hidden="1">
      <c r="A45" s="25">
        <v>5</v>
      </c>
      <c r="B45" s="61" t="s">
        <v>85</v>
      </c>
      <c r="C45" s="62">
        <v>2844.13</v>
      </c>
    </row>
    <row r="46" spans="1:3" ht="15.75" hidden="1">
      <c r="A46" s="12">
        <v>5</v>
      </c>
      <c r="B46" s="58" t="s">
        <v>58</v>
      </c>
      <c r="C46" s="59">
        <f>536+3694.24</f>
        <v>4230.24</v>
      </c>
    </row>
    <row r="47" spans="1:3" ht="15.75">
      <c r="A47" s="25">
        <v>6</v>
      </c>
      <c r="B47" s="29" t="s">
        <v>109</v>
      </c>
      <c r="C47" s="28">
        <f>SUM(C48:C48)</f>
        <v>10000</v>
      </c>
    </row>
    <row r="48" spans="1:3" ht="15.75" hidden="1">
      <c r="A48" s="12">
        <v>6</v>
      </c>
      <c r="B48" s="13" t="s">
        <v>110</v>
      </c>
      <c r="C48" s="30">
        <v>10000</v>
      </c>
    </row>
    <row r="49" spans="1:3" ht="31.5">
      <c r="A49" s="12">
        <v>8</v>
      </c>
      <c r="B49" s="31" t="s">
        <v>111</v>
      </c>
      <c r="C49" s="20">
        <f>C50+C60+C82+C84+C86+C94+C93</f>
        <v>1299887.4899999998</v>
      </c>
    </row>
    <row r="50" spans="1:3" ht="31.5">
      <c r="A50" s="12">
        <v>8</v>
      </c>
      <c r="B50" s="32" t="s">
        <v>112</v>
      </c>
      <c r="C50" s="20">
        <f>SUM(C51:C59)</f>
        <v>572323.36</v>
      </c>
    </row>
    <row r="51" spans="1:3" ht="15.75">
      <c r="A51" s="12">
        <v>8</v>
      </c>
      <c r="B51" s="58" t="s">
        <v>93</v>
      </c>
      <c r="C51" s="60">
        <f>15623.79+90153.76</f>
        <v>105777.54999999999</v>
      </c>
    </row>
    <row r="52" spans="1:3" ht="15.75">
      <c r="A52" s="12">
        <v>8</v>
      </c>
      <c r="B52" s="58" t="s">
        <v>94</v>
      </c>
      <c r="C52" s="60">
        <f>27314.2+187230.62</f>
        <v>214544.82</v>
      </c>
    </row>
    <row r="53" spans="1:3" ht="15.75">
      <c r="A53" s="12">
        <v>8</v>
      </c>
      <c r="B53" s="58" t="s">
        <v>95</v>
      </c>
      <c r="C53" s="60">
        <f>8821.36+32931.23</f>
        <v>41752.590000000004</v>
      </c>
    </row>
    <row r="54" spans="1:3" ht="15.75">
      <c r="A54" s="12">
        <v>8</v>
      </c>
      <c r="B54" s="58" t="s">
        <v>97</v>
      </c>
      <c r="C54" s="59">
        <f>184.74+13353.7</f>
        <v>13538.44</v>
      </c>
    </row>
    <row r="55" spans="1:3" ht="15.75">
      <c r="A55" s="12">
        <v>8</v>
      </c>
      <c r="B55" s="58" t="s">
        <v>56</v>
      </c>
      <c r="C55" s="60">
        <f>9755.9+2638.03</f>
        <v>12393.93</v>
      </c>
    </row>
    <row r="56" spans="1:3" ht="15.75">
      <c r="A56" s="12">
        <v>8</v>
      </c>
      <c r="B56" s="58" t="s">
        <v>63</v>
      </c>
      <c r="C56" s="60">
        <f>16644.07+124573.95</f>
        <v>141218.02</v>
      </c>
    </row>
    <row r="57" spans="1:3" ht="15.75">
      <c r="A57" s="12">
        <v>8</v>
      </c>
      <c r="B57" s="58" t="s">
        <v>65</v>
      </c>
      <c r="C57" s="60">
        <f>7304.5+16792.36</f>
        <v>24096.86</v>
      </c>
    </row>
    <row r="58" spans="1:3" ht="15.75">
      <c r="A58" s="12">
        <v>8</v>
      </c>
      <c r="B58" s="58" t="s">
        <v>78</v>
      </c>
      <c r="C58" s="59">
        <f>408.5+2321.36</f>
        <v>2729.86</v>
      </c>
    </row>
    <row r="59" spans="1:3" ht="15.75">
      <c r="A59" s="12">
        <v>8</v>
      </c>
      <c r="B59" s="58" t="s">
        <v>99</v>
      </c>
      <c r="C59" s="60">
        <f>1405.65+14865.64</f>
        <v>16271.289999999999</v>
      </c>
    </row>
    <row r="60" spans="1:3" ht="15.75">
      <c r="A60" s="12">
        <v>9</v>
      </c>
      <c r="B60" s="33" t="s">
        <v>113</v>
      </c>
      <c r="C60" s="20">
        <f>C61+C64+C69+C75</f>
        <v>103126.90999999999</v>
      </c>
    </row>
    <row r="61" spans="1:3" ht="15.75">
      <c r="A61" s="12">
        <v>9</v>
      </c>
      <c r="B61" s="34" t="s">
        <v>114</v>
      </c>
      <c r="C61" s="20">
        <f>SUM(C62:C63)</f>
        <v>1491.49</v>
      </c>
    </row>
    <row r="62" spans="1:3" ht="15.75">
      <c r="A62" s="12">
        <v>9</v>
      </c>
      <c r="B62" s="58" t="s">
        <v>41</v>
      </c>
      <c r="C62" s="59">
        <v>412</v>
      </c>
    </row>
    <row r="63" spans="1:3" ht="15.75">
      <c r="A63" s="12">
        <v>9</v>
      </c>
      <c r="B63" s="58" t="s">
        <v>73</v>
      </c>
      <c r="C63" s="60">
        <v>1079.49</v>
      </c>
    </row>
    <row r="64" spans="1:3" ht="15.75">
      <c r="A64" s="12">
        <v>10</v>
      </c>
      <c r="B64" s="35" t="s">
        <v>115</v>
      </c>
      <c r="C64" s="20">
        <f>SUM(C65:C68)</f>
        <v>11534.29</v>
      </c>
    </row>
    <row r="65" spans="1:3" ht="15.75">
      <c r="A65" s="12">
        <v>10</v>
      </c>
      <c r="B65" s="55" t="s">
        <v>127</v>
      </c>
      <c r="C65" s="56">
        <v>9669.06</v>
      </c>
    </row>
    <row r="66" spans="1:3" ht="15.75">
      <c r="A66" s="12">
        <v>10</v>
      </c>
      <c r="B66" s="55" t="s">
        <v>40</v>
      </c>
      <c r="C66" s="57">
        <v>83.53</v>
      </c>
    </row>
    <row r="67" spans="1:3" ht="15.75">
      <c r="A67" s="12">
        <v>10</v>
      </c>
      <c r="B67" s="55" t="s">
        <v>27</v>
      </c>
      <c r="C67" s="56">
        <v>1686</v>
      </c>
    </row>
    <row r="68" spans="1:3" ht="15.75">
      <c r="A68" s="12">
        <v>10</v>
      </c>
      <c r="B68" s="55" t="s">
        <v>37</v>
      </c>
      <c r="C68" s="57">
        <v>95.7</v>
      </c>
    </row>
    <row r="69" spans="1:3" ht="15.75">
      <c r="A69" s="12">
        <v>11</v>
      </c>
      <c r="B69" s="36" t="s">
        <v>116</v>
      </c>
      <c r="C69" s="20">
        <f>SUM(C70:C74)</f>
        <v>84202.68</v>
      </c>
    </row>
    <row r="70" spans="1:3" ht="15.75">
      <c r="A70" s="12">
        <v>11</v>
      </c>
      <c r="B70" s="55" t="s">
        <v>32</v>
      </c>
      <c r="C70" s="56">
        <v>3900.11</v>
      </c>
    </row>
    <row r="71" spans="1:3" ht="15.75">
      <c r="A71" s="12">
        <v>11</v>
      </c>
      <c r="B71" s="55" t="s">
        <v>15</v>
      </c>
      <c r="C71" s="56">
        <v>1617.71</v>
      </c>
    </row>
    <row r="72" spans="1:3" ht="15.75">
      <c r="A72" s="12">
        <v>11</v>
      </c>
      <c r="B72" s="55" t="s">
        <v>44</v>
      </c>
      <c r="C72" s="56">
        <v>1953.23</v>
      </c>
    </row>
    <row r="73" spans="1:3" ht="15.75">
      <c r="A73" s="12">
        <v>11</v>
      </c>
      <c r="B73" s="55" t="s">
        <v>47</v>
      </c>
      <c r="C73" s="57">
        <v>271.91</v>
      </c>
    </row>
    <row r="74" spans="1:3" ht="15.75">
      <c r="A74" s="12">
        <v>11</v>
      </c>
      <c r="B74" s="55" t="s">
        <v>70</v>
      </c>
      <c r="C74" s="56">
        <v>76459.72</v>
      </c>
    </row>
    <row r="75" spans="1:3" ht="15.75">
      <c r="A75" s="12">
        <v>12</v>
      </c>
      <c r="B75" s="36" t="s">
        <v>117</v>
      </c>
      <c r="C75" s="20">
        <f>SUM(C76:C81)</f>
        <v>5898.449999999999</v>
      </c>
    </row>
    <row r="76" spans="1:3" ht="15.75">
      <c r="A76" s="12">
        <v>12</v>
      </c>
      <c r="B76" s="55" t="s">
        <v>26</v>
      </c>
      <c r="C76" s="56">
        <v>1759.83</v>
      </c>
    </row>
    <row r="77" spans="1:3" ht="15.75">
      <c r="A77" s="12">
        <v>12</v>
      </c>
      <c r="B77" s="55" t="s">
        <v>49</v>
      </c>
      <c r="C77" s="56">
        <v>2622.48</v>
      </c>
    </row>
    <row r="78" spans="1:3" ht="15.75">
      <c r="A78" s="12">
        <v>12</v>
      </c>
      <c r="B78" s="55" t="s">
        <v>128</v>
      </c>
      <c r="C78" s="57">
        <v>610.3</v>
      </c>
    </row>
    <row r="79" spans="1:3" ht="15.75">
      <c r="A79" s="12">
        <v>12</v>
      </c>
      <c r="B79" s="55" t="s">
        <v>55</v>
      </c>
      <c r="C79" s="57">
        <v>683.5</v>
      </c>
    </row>
    <row r="80" spans="1:3" ht="15.75">
      <c r="A80" s="12">
        <v>12</v>
      </c>
      <c r="B80" s="55" t="s">
        <v>69</v>
      </c>
      <c r="C80" s="57">
        <v>50.94</v>
      </c>
    </row>
    <row r="81" spans="1:3" ht="15.75">
      <c r="A81" s="12">
        <v>12</v>
      </c>
      <c r="B81" s="55" t="s">
        <v>80</v>
      </c>
      <c r="C81" s="57">
        <v>171.4</v>
      </c>
    </row>
    <row r="82" spans="1:3" ht="15.75">
      <c r="A82" s="63">
        <v>13</v>
      </c>
      <c r="B82" s="37" t="s">
        <v>118</v>
      </c>
      <c r="C82" s="20">
        <f>SUM(C83)</f>
        <v>19183.52</v>
      </c>
    </row>
    <row r="83" spans="1:3" ht="15.75">
      <c r="A83" s="12">
        <v>13</v>
      </c>
      <c r="B83" s="55" t="s">
        <v>77</v>
      </c>
      <c r="C83" s="56">
        <v>19183.52</v>
      </c>
    </row>
    <row r="84" spans="1:3" ht="15.75">
      <c r="A84" s="12">
        <v>14</v>
      </c>
      <c r="B84" s="37" t="s">
        <v>119</v>
      </c>
      <c r="C84" s="20">
        <f>SUM(C85:C85)</f>
        <v>5760</v>
      </c>
    </row>
    <row r="85" spans="1:3" ht="15.75">
      <c r="A85" s="12">
        <v>14</v>
      </c>
      <c r="B85" s="55" t="s">
        <v>71</v>
      </c>
      <c r="C85" s="56">
        <v>5760</v>
      </c>
    </row>
    <row r="86" spans="1:3" ht="31.5">
      <c r="A86" s="12">
        <v>15</v>
      </c>
      <c r="B86" s="65" t="s">
        <v>120</v>
      </c>
      <c r="C86" s="20">
        <f>SUM(C87:C92)</f>
        <v>250307.91999999998</v>
      </c>
    </row>
    <row r="87" spans="1:3" ht="15.75">
      <c r="A87" s="12">
        <v>15</v>
      </c>
      <c r="B87" s="55" t="s">
        <v>43</v>
      </c>
      <c r="C87" s="56">
        <f>2926.9+2437.42</f>
        <v>5364.32</v>
      </c>
    </row>
    <row r="88" spans="1:3" ht="15.75">
      <c r="A88" s="12">
        <v>15</v>
      </c>
      <c r="B88" s="55" t="s">
        <v>75</v>
      </c>
      <c r="C88" s="57">
        <f>877+2553.49</f>
        <v>3430.49</v>
      </c>
    </row>
    <row r="89" spans="1:3" ht="15.75">
      <c r="A89" s="12">
        <v>15</v>
      </c>
      <c r="B89" s="55" t="s">
        <v>98</v>
      </c>
      <c r="C89" s="56">
        <f>1364.7+3830.23</f>
        <v>5194.93</v>
      </c>
    </row>
    <row r="90" spans="1:3" ht="15.75">
      <c r="A90" s="12">
        <v>15</v>
      </c>
      <c r="B90" s="55" t="s">
        <v>91</v>
      </c>
      <c r="C90" s="56">
        <v>5636</v>
      </c>
    </row>
    <row r="91" spans="1:3" ht="15.75">
      <c r="A91" s="12">
        <v>15</v>
      </c>
      <c r="B91" s="55" t="s">
        <v>92</v>
      </c>
      <c r="C91" s="56">
        <f>3687.24+126240.76</f>
        <v>129928</v>
      </c>
    </row>
    <row r="92" spans="1:3" ht="15.75">
      <c r="A92" s="12">
        <v>15</v>
      </c>
      <c r="B92" s="55" t="s">
        <v>90</v>
      </c>
      <c r="C92" s="56">
        <v>100754.18</v>
      </c>
    </row>
    <row r="93" spans="1:3" ht="15.75">
      <c r="A93" s="12">
        <v>16</v>
      </c>
      <c r="B93" s="66" t="s">
        <v>45</v>
      </c>
      <c r="C93" s="64">
        <f>1226.7+2670.74</f>
        <v>3897.4399999999996</v>
      </c>
    </row>
    <row r="94" spans="1:3" ht="15.75">
      <c r="A94" s="12">
        <v>17</v>
      </c>
      <c r="B94" s="38" t="s">
        <v>121</v>
      </c>
      <c r="C94" s="20">
        <f>SUM(C95:C103)</f>
        <v>345288.33999999997</v>
      </c>
    </row>
    <row r="95" spans="1:5" ht="15.75" hidden="1">
      <c r="A95" s="12">
        <v>17</v>
      </c>
      <c r="B95" s="2" t="s">
        <v>33</v>
      </c>
      <c r="C95" s="3">
        <v>3421.75</v>
      </c>
      <c r="D95" s="6"/>
      <c r="E95" s="6"/>
    </row>
    <row r="96" spans="1:3" ht="15.75" hidden="1">
      <c r="A96" s="12">
        <v>17</v>
      </c>
      <c r="B96" s="2" t="s">
        <v>22</v>
      </c>
      <c r="C96" s="3">
        <v>17943</v>
      </c>
    </row>
    <row r="97" spans="1:5" ht="15.75" hidden="1">
      <c r="A97" s="12">
        <v>17</v>
      </c>
      <c r="B97" s="2" t="s">
        <v>24</v>
      </c>
      <c r="C97" s="3">
        <v>30195.11</v>
      </c>
      <c r="E97" s="6"/>
    </row>
    <row r="98" spans="1:4" ht="15.75" hidden="1">
      <c r="A98" s="12">
        <v>17</v>
      </c>
      <c r="B98" s="2" t="s">
        <v>129</v>
      </c>
      <c r="C98" s="4">
        <v>573.47</v>
      </c>
      <c r="D98" s="5"/>
    </row>
    <row r="99" spans="1:3" ht="15.75" hidden="1">
      <c r="A99" s="12">
        <v>17</v>
      </c>
      <c r="B99" s="2" t="s">
        <v>76</v>
      </c>
      <c r="C99" s="3">
        <v>14543.95</v>
      </c>
    </row>
    <row r="100" spans="1:3" ht="15.75" hidden="1">
      <c r="A100" s="12">
        <v>17</v>
      </c>
      <c r="B100" s="7" t="s">
        <v>86</v>
      </c>
      <c r="C100" s="8">
        <v>11557.35</v>
      </c>
    </row>
    <row r="101" spans="1:3" ht="15.75" hidden="1">
      <c r="A101" s="12">
        <v>17</v>
      </c>
      <c r="B101" s="7" t="s">
        <v>87</v>
      </c>
      <c r="C101" s="8">
        <v>100754.18</v>
      </c>
    </row>
    <row r="102" spans="1:3" ht="15.75" hidden="1">
      <c r="A102" s="12">
        <v>17</v>
      </c>
      <c r="B102" s="7" t="s">
        <v>88</v>
      </c>
      <c r="C102" s="8">
        <v>46700.19</v>
      </c>
    </row>
    <row r="103" spans="1:3" ht="15.75" hidden="1">
      <c r="A103" s="12">
        <v>17</v>
      </c>
      <c r="B103" s="7" t="s">
        <v>89</v>
      </c>
      <c r="C103" s="8">
        <v>119599.34</v>
      </c>
    </row>
    <row r="104" spans="1:3" ht="299.25">
      <c r="A104" s="12">
        <v>18</v>
      </c>
      <c r="B104" s="39" t="s">
        <v>122</v>
      </c>
      <c r="C104" s="40">
        <f>SUM(C108:C129)</f>
        <v>421007.44999999995</v>
      </c>
    </row>
    <row r="105" spans="1:3" ht="15.75" hidden="1">
      <c r="A105" s="12">
        <v>18</v>
      </c>
      <c r="B105" s="67" t="s">
        <v>130</v>
      </c>
      <c r="C105" s="3">
        <v>12929.9</v>
      </c>
    </row>
    <row r="106" spans="1:3" ht="15.75" hidden="1">
      <c r="A106" s="12">
        <v>18</v>
      </c>
      <c r="B106" s="2" t="s">
        <v>131</v>
      </c>
      <c r="C106" s="3">
        <v>6941.01</v>
      </c>
    </row>
    <row r="107" spans="1:3" ht="15.75" hidden="1">
      <c r="A107" s="12">
        <v>18</v>
      </c>
      <c r="B107" s="2" t="s">
        <v>79</v>
      </c>
      <c r="C107" s="4">
        <v>292.23</v>
      </c>
    </row>
    <row r="108" spans="1:3" ht="15.75" hidden="1">
      <c r="A108" s="12">
        <v>18</v>
      </c>
      <c r="B108" s="2" t="s">
        <v>16</v>
      </c>
      <c r="C108" s="3">
        <v>1804.26</v>
      </c>
    </row>
    <row r="109" spans="1:3" ht="15.75" hidden="1">
      <c r="A109" s="12">
        <v>18</v>
      </c>
      <c r="B109" s="2" t="s">
        <v>17</v>
      </c>
      <c r="C109" s="4">
        <v>973.47</v>
      </c>
    </row>
    <row r="110" spans="1:3" ht="15.75" hidden="1">
      <c r="A110" s="12">
        <v>18</v>
      </c>
      <c r="B110" s="2" t="s">
        <v>18</v>
      </c>
      <c r="C110" s="3">
        <v>7084.08</v>
      </c>
    </row>
    <row r="111" spans="1:3" ht="15.75" hidden="1">
      <c r="A111" s="12">
        <v>18</v>
      </c>
      <c r="B111" s="2" t="s">
        <v>20</v>
      </c>
      <c r="C111" s="3">
        <v>51917.34</v>
      </c>
    </row>
    <row r="112" spans="1:3" ht="31.5" hidden="1">
      <c r="A112" s="12">
        <v>18</v>
      </c>
      <c r="B112" s="2" t="s">
        <v>23</v>
      </c>
      <c r="C112" s="4">
        <v>525.81</v>
      </c>
    </row>
    <row r="113" spans="1:4" ht="15.75" hidden="1">
      <c r="A113" s="12">
        <v>18</v>
      </c>
      <c r="B113" s="2" t="s">
        <v>25</v>
      </c>
      <c r="C113" s="3">
        <v>1862.55</v>
      </c>
      <c r="D113" s="6"/>
    </row>
    <row r="114" spans="1:3" ht="15.75" hidden="1">
      <c r="A114" s="12">
        <v>18</v>
      </c>
      <c r="B114" s="2" t="s">
        <v>28</v>
      </c>
      <c r="C114" s="3">
        <v>4506.92</v>
      </c>
    </row>
    <row r="115" spans="1:3" ht="15.75" hidden="1">
      <c r="A115" s="12">
        <v>18</v>
      </c>
      <c r="B115" s="2" t="s">
        <v>42</v>
      </c>
      <c r="C115" s="4">
        <v>50.75</v>
      </c>
    </row>
    <row r="116" spans="1:4" ht="15.75" hidden="1">
      <c r="A116" s="12">
        <v>18</v>
      </c>
      <c r="B116" s="2" t="s">
        <v>46</v>
      </c>
      <c r="C116" s="4">
        <v>485.54</v>
      </c>
      <c r="D116" s="5"/>
    </row>
    <row r="117" spans="1:3" ht="15.75" hidden="1">
      <c r="A117" s="12">
        <v>18</v>
      </c>
      <c r="B117" s="2" t="s">
        <v>50</v>
      </c>
      <c r="C117" s="4">
        <v>567.9</v>
      </c>
    </row>
    <row r="118" spans="1:3" ht="15.75" hidden="1">
      <c r="A118" s="12">
        <v>18</v>
      </c>
      <c r="B118" s="2" t="s">
        <v>52</v>
      </c>
      <c r="C118" s="4">
        <v>504.74</v>
      </c>
    </row>
    <row r="119" spans="1:3" ht="15.75" hidden="1">
      <c r="A119" s="12">
        <v>18</v>
      </c>
      <c r="B119" s="2" t="s">
        <v>53</v>
      </c>
      <c r="C119" s="4">
        <v>479.93</v>
      </c>
    </row>
    <row r="120" spans="1:3" ht="15.75" hidden="1">
      <c r="A120" s="12">
        <v>18</v>
      </c>
      <c r="B120" s="2" t="s">
        <v>59</v>
      </c>
      <c r="C120" s="4">
        <v>80.51</v>
      </c>
    </row>
    <row r="121" spans="1:3" ht="15.75" hidden="1">
      <c r="A121" s="12">
        <v>18</v>
      </c>
      <c r="B121" s="2" t="s">
        <v>60</v>
      </c>
      <c r="C121" s="4">
        <v>341.27</v>
      </c>
    </row>
    <row r="122" spans="1:3" ht="15.75" hidden="1">
      <c r="A122" s="12">
        <v>18</v>
      </c>
      <c r="B122" s="2" t="s">
        <v>62</v>
      </c>
      <c r="C122" s="3">
        <v>1100</v>
      </c>
    </row>
    <row r="123" spans="1:3" ht="15.75" hidden="1">
      <c r="A123" s="12">
        <v>18</v>
      </c>
      <c r="B123" s="2" t="s">
        <v>66</v>
      </c>
      <c r="C123" s="4">
        <v>70.02</v>
      </c>
    </row>
    <row r="124" spans="1:3" ht="15.75" hidden="1">
      <c r="A124" s="12">
        <v>18</v>
      </c>
      <c r="B124" s="2" t="s">
        <v>67</v>
      </c>
      <c r="C124" s="4">
        <v>341.27</v>
      </c>
    </row>
    <row r="125" spans="1:3" ht="15.75" hidden="1">
      <c r="A125" s="12">
        <v>18</v>
      </c>
      <c r="B125" s="2" t="s">
        <v>72</v>
      </c>
      <c r="C125" s="4">
        <v>252.79</v>
      </c>
    </row>
    <row r="126" spans="1:3" ht="15.75" hidden="1">
      <c r="A126" s="12">
        <v>18</v>
      </c>
      <c r="B126" s="2" t="s">
        <v>81</v>
      </c>
      <c r="C126" s="3">
        <v>8575.84</v>
      </c>
    </row>
    <row r="127" spans="1:3" ht="15.75" hidden="1">
      <c r="A127" s="12">
        <v>18</v>
      </c>
      <c r="B127" s="2" t="s">
        <v>34</v>
      </c>
      <c r="C127" s="3">
        <v>55131.29</v>
      </c>
    </row>
    <row r="128" spans="1:3" ht="15.75" hidden="1">
      <c r="A128" s="12">
        <v>18</v>
      </c>
      <c r="B128" s="2" t="s">
        <v>82</v>
      </c>
      <c r="C128" s="3">
        <v>5929.54</v>
      </c>
    </row>
    <row r="129" spans="1:3" ht="15.75" hidden="1">
      <c r="A129" s="12">
        <v>18</v>
      </c>
      <c r="B129" s="7" t="s">
        <v>132</v>
      </c>
      <c r="C129" s="8">
        <v>278421.63</v>
      </c>
    </row>
    <row r="130" spans="1:3" ht="15.75">
      <c r="A130" s="12">
        <v>22</v>
      </c>
      <c r="B130" s="41" t="s">
        <v>19</v>
      </c>
      <c r="C130" s="72">
        <f>SUM(C131:C132)</f>
        <v>370279.91000000003</v>
      </c>
    </row>
    <row r="131" spans="1:3" ht="15.75" hidden="1">
      <c r="A131" s="12"/>
      <c r="B131" s="19" t="s">
        <v>135</v>
      </c>
      <c r="C131" s="75">
        <v>355697.21</v>
      </c>
    </row>
    <row r="132" spans="1:3" ht="15.75" hidden="1">
      <c r="A132" s="12"/>
      <c r="B132" s="19" t="s">
        <v>136</v>
      </c>
      <c r="C132" s="75">
        <v>14582.7</v>
      </c>
    </row>
    <row r="133" spans="1:3" ht="15.75">
      <c r="A133" s="12">
        <v>23</v>
      </c>
      <c r="B133" s="41" t="s">
        <v>68</v>
      </c>
      <c r="C133" s="73">
        <v>766.67</v>
      </c>
    </row>
    <row r="134" spans="1:3" ht="15.75">
      <c r="A134" s="12">
        <v>24</v>
      </c>
      <c r="B134" s="41" t="s">
        <v>64</v>
      </c>
      <c r="C134" s="73">
        <v>400.52</v>
      </c>
    </row>
    <row r="135" spans="1:3" ht="15.75">
      <c r="A135" s="12">
        <v>21</v>
      </c>
      <c r="B135" s="41" t="s">
        <v>10</v>
      </c>
      <c r="C135" s="72">
        <f>SUM(C136:C138)</f>
        <v>519613.51999999996</v>
      </c>
    </row>
    <row r="136" spans="1:3" ht="15.75" hidden="1">
      <c r="A136" s="12">
        <v>21</v>
      </c>
      <c r="B136" s="2" t="s">
        <v>61</v>
      </c>
      <c r="C136" s="3">
        <v>1421.05</v>
      </c>
    </row>
    <row r="137" spans="1:3" ht="15.75" hidden="1">
      <c r="A137" s="12">
        <v>21</v>
      </c>
      <c r="B137" s="2" t="s">
        <v>21</v>
      </c>
      <c r="C137" s="3">
        <v>450038.47</v>
      </c>
    </row>
    <row r="138" spans="1:3" ht="15.75" hidden="1">
      <c r="A138" s="12">
        <v>21</v>
      </c>
      <c r="B138" s="69" t="s">
        <v>74</v>
      </c>
      <c r="C138" s="71">
        <v>68154</v>
      </c>
    </row>
    <row r="139" spans="1:3" ht="15.75">
      <c r="A139" s="12">
        <v>25</v>
      </c>
      <c r="B139" s="41" t="s">
        <v>102</v>
      </c>
      <c r="C139" s="74">
        <f>SUM(C140:C142)</f>
        <v>16263.51</v>
      </c>
    </row>
    <row r="140" spans="1:3" ht="15.75" hidden="1">
      <c r="A140" s="68">
        <v>25</v>
      </c>
      <c r="B140" s="69" t="s">
        <v>29</v>
      </c>
      <c r="C140" s="70">
        <v>882.59</v>
      </c>
    </row>
    <row r="141" spans="1:3" ht="15.75" hidden="1">
      <c r="A141" s="68">
        <v>25</v>
      </c>
      <c r="B141" s="2" t="s">
        <v>133</v>
      </c>
      <c r="C141" s="3">
        <v>15356.75</v>
      </c>
    </row>
    <row r="142" spans="1:3" ht="15.75" hidden="1">
      <c r="A142" s="68">
        <v>25</v>
      </c>
      <c r="B142" s="69" t="s">
        <v>36</v>
      </c>
      <c r="C142" s="70">
        <v>24.17</v>
      </c>
    </row>
    <row r="143" spans="1:3" ht="18.75">
      <c r="A143" s="42" t="s">
        <v>83</v>
      </c>
      <c r="B143" s="43" t="s">
        <v>84</v>
      </c>
      <c r="C143" s="44">
        <f>G23</f>
        <v>537393.6300000002</v>
      </c>
    </row>
    <row r="144" spans="1:3" ht="15.75">
      <c r="A144" s="9"/>
      <c r="B144" s="10"/>
      <c r="C144" s="10"/>
    </row>
    <row r="145" spans="1:3" ht="15.75">
      <c r="A145" s="9"/>
      <c r="B145" s="10"/>
      <c r="C145" s="10"/>
    </row>
    <row r="146" spans="1:3" ht="15.75">
      <c r="A146" s="9"/>
      <c r="B146" s="10"/>
      <c r="C146" s="10"/>
    </row>
    <row r="147" spans="1:3" ht="15.75">
      <c r="A147" s="9"/>
      <c r="B147" s="10"/>
      <c r="C147" s="10"/>
    </row>
    <row r="148" spans="1:3" ht="15.75">
      <c r="A148" s="9"/>
      <c r="B148" s="10"/>
      <c r="C148" s="10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2020-03-27T11:55:37Z</cp:lastPrinted>
  <dcterms:created xsi:type="dcterms:W3CDTF">2020-02-14T11:04:59Z</dcterms:created>
  <dcterms:modified xsi:type="dcterms:W3CDTF">2020-03-27T11:56:50Z</dcterms:modified>
  <cp:category/>
  <cp:version/>
  <cp:contentType/>
  <cp:contentStatus/>
  <cp:revision>1</cp:revision>
</cp:coreProperties>
</file>